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ens\Dropbox\"/>
    </mc:Choice>
  </mc:AlternateContent>
  <bookViews>
    <workbookView xWindow="0" yWindow="60" windowWidth="20736" windowHeight="11700" activeTab="1"/>
  </bookViews>
  <sheets>
    <sheet name="3 Zellen" sheetId="5" r:id="rId1"/>
    <sheet name="HSMR" sheetId="6" r:id="rId2"/>
  </sheets>
  <calcPr calcId="152511"/>
</workbook>
</file>

<file path=xl/calcChain.xml><?xml version="1.0" encoding="utf-8"?>
<calcChain xmlns="http://schemas.openxmlformats.org/spreadsheetml/2006/main">
  <c r="C73" i="6" l="1"/>
  <c r="D73" i="6"/>
  <c r="D74" i="6" s="1"/>
  <c r="E72" i="6"/>
  <c r="D67" i="6"/>
  <c r="C67" i="6"/>
  <c r="D61" i="6"/>
  <c r="C61" i="6"/>
  <c r="C68" i="6" s="1"/>
  <c r="D75" i="6" l="1"/>
  <c r="D68" i="6"/>
  <c r="E73" i="6"/>
  <c r="E74" i="6" s="1"/>
  <c r="C74" i="6"/>
  <c r="C75" i="6" s="1"/>
  <c r="E66" i="6"/>
  <c r="E60" i="6"/>
  <c r="E65" i="6"/>
  <c r="E59" i="6"/>
  <c r="E61" i="6" l="1"/>
  <c r="E75" i="6"/>
  <c r="E67" i="6"/>
  <c r="E68" i="6" s="1"/>
  <c r="D47" i="6"/>
  <c r="D30" i="6"/>
  <c r="C30" i="6"/>
  <c r="C31" i="6" s="1"/>
  <c r="D22" i="6"/>
  <c r="D23" i="6" s="1"/>
  <c r="C47" i="6"/>
  <c r="E45" i="6"/>
  <c r="D39" i="6"/>
  <c r="C39" i="6"/>
  <c r="E37" i="6"/>
  <c r="D31" i="6"/>
  <c r="E29" i="6"/>
  <c r="C23" i="6"/>
  <c r="E21" i="6"/>
  <c r="D13" i="6"/>
  <c r="C13" i="6"/>
  <c r="E11" i="6"/>
  <c r="D5" i="6"/>
  <c r="C5" i="6"/>
  <c r="E3" i="6"/>
  <c r="D25" i="5"/>
  <c r="E23" i="5"/>
  <c r="B18" i="5"/>
  <c r="E16" i="5"/>
  <c r="B4" i="5"/>
  <c r="C4" i="5"/>
  <c r="E4" i="5" s="1"/>
  <c r="D4" i="5"/>
  <c r="C26" i="5"/>
  <c r="C28" i="5" s="1"/>
  <c r="C25" i="5"/>
  <c r="C19" i="5"/>
  <c r="C21" i="5" s="1"/>
  <c r="C18" i="5"/>
  <c r="C11" i="5"/>
  <c r="C13" i="5"/>
  <c r="C10" i="5"/>
  <c r="D26" i="5"/>
  <c r="D28" i="5" s="1"/>
  <c r="B26" i="5"/>
  <c r="B28" i="5" s="1"/>
  <c r="B25" i="5"/>
  <c r="E24" i="5"/>
  <c r="D19" i="5"/>
  <c r="D21" i="5" s="1"/>
  <c r="B19" i="5"/>
  <c r="B21" i="5" s="1"/>
  <c r="D18" i="5"/>
  <c r="E17" i="5"/>
  <c r="D11" i="5"/>
  <c r="D13" i="5" s="1"/>
  <c r="B11" i="5"/>
  <c r="B13" i="5"/>
  <c r="D10" i="5"/>
  <c r="B10" i="5"/>
  <c r="E9" i="5"/>
  <c r="E8" i="5"/>
  <c r="E2" i="5"/>
  <c r="E27" i="5" l="1"/>
  <c r="E13" i="5"/>
  <c r="E5" i="5"/>
  <c r="E20" i="5"/>
  <c r="E21" i="5" s="1"/>
  <c r="E5" i="6"/>
  <c r="C50" i="6"/>
  <c r="C16" i="6"/>
  <c r="E39" i="6"/>
  <c r="E47" i="6"/>
  <c r="E40" i="6"/>
  <c r="E48" i="6"/>
  <c r="C34" i="6"/>
  <c r="E31" i="6"/>
  <c r="E32" i="6"/>
  <c r="E23" i="6"/>
  <c r="E24" i="6"/>
  <c r="E13" i="6"/>
  <c r="E17" i="6" s="1"/>
  <c r="E14" i="6"/>
  <c r="E6" i="6"/>
  <c r="E12" i="5"/>
  <c r="E28" i="5" l="1"/>
  <c r="E15" i="6"/>
  <c r="E33" i="6"/>
  <c r="E49" i="6"/>
</calcChain>
</file>

<file path=xl/sharedStrings.xml><?xml version="1.0" encoding="utf-8"?>
<sst xmlns="http://schemas.openxmlformats.org/spreadsheetml/2006/main" count="254" uniqueCount="170">
  <si>
    <t>Summe</t>
  </si>
  <si>
    <t>Summe pro Zelle</t>
  </si>
  <si>
    <t>Kosten pro Patient (Arzt-Index = 100%)</t>
  </si>
  <si>
    <t>Odds ratio pro Zelle</t>
  </si>
  <si>
    <t>Kosten pro Patient</t>
  </si>
  <si>
    <t>Kasse A</t>
  </si>
  <si>
    <t>Kasse B</t>
  </si>
  <si>
    <t xml:space="preserve">Kasse C </t>
  </si>
  <si>
    <t>Vergleichsgruppe Anzahl Patienten</t>
  </si>
  <si>
    <t>Vergleichsgruppe Durchschnittskosten/ Patient</t>
  </si>
  <si>
    <t>Arzt1 Anzahl Patienten</t>
  </si>
  <si>
    <t>Arzt1 Durchschnittskosten /Patient</t>
  </si>
  <si>
    <t>Arzt2 Anzahl Patienten</t>
  </si>
  <si>
    <t>Arzt3 Anzahl Patienten</t>
  </si>
  <si>
    <t xml:space="preserve">Beispiel 1: gleiche Häufigkeit </t>
  </si>
  <si>
    <t>Beispiel 2: Mehr Billigkassen-Patienten</t>
  </si>
  <si>
    <t>Index unbereinigt</t>
  </si>
  <si>
    <t>Gesunde</t>
  </si>
  <si>
    <t>Kranke</t>
  </si>
  <si>
    <t xml:space="preserve">Gesamtkosten </t>
  </si>
  <si>
    <t>Kosten Pro Patient</t>
  </si>
  <si>
    <t>Anzahl Patienten</t>
  </si>
  <si>
    <t>Durchschnittskosten pro Patient</t>
  </si>
  <si>
    <t>Kosten-Index</t>
  </si>
  <si>
    <t>Sparpotential</t>
  </si>
  <si>
    <t xml:space="preserve"> </t>
  </si>
  <si>
    <t>Kosten Pro Patient (Fallpauschale)</t>
  </si>
  <si>
    <t>Sparpotential (Mengenausweitung)</t>
  </si>
  <si>
    <t>Kosten-Index (Benchmark)</t>
  </si>
  <si>
    <t>Sparpotential (unnötige Kosten)</t>
  </si>
  <si>
    <t>Modell A (ohne RSS-Index)</t>
  </si>
  <si>
    <t>Modell A (mit RSS-Index)</t>
  </si>
  <si>
    <t>Modell B (ohne DRG)</t>
  </si>
  <si>
    <t>Modell B (mit DRG)</t>
  </si>
  <si>
    <t>Modell C (ohne Capitation)</t>
  </si>
  <si>
    <t>Modell C (mit Capitation)</t>
  </si>
  <si>
    <t>Kommentar</t>
  </si>
  <si>
    <t>Dieser funktionale Arzt behandelt 1'000 Patienten zu 1'000 Franken</t>
  </si>
  <si>
    <t>Die clinical audits Stichproben haben ergeben, dass keine Überarztung</t>
  </si>
  <si>
    <t>vorliegt</t>
  </si>
  <si>
    <t xml:space="preserve">Die Gesamtjahreskosten betragen 1 Mio Franken. </t>
  </si>
  <si>
    <t xml:space="preserve">Der Kostenschnitt wird hier als 100% definiert. </t>
  </si>
  <si>
    <t xml:space="preserve">Damit sinkt sein Kostenschnitt auf 96%, er ist nicht auffällig. </t>
  </si>
  <si>
    <t xml:space="preserve">Obwohl er für 160'000 Franken in einem Jahr überarztet hat. </t>
  </si>
  <si>
    <t xml:space="preserve">Zudem müssen sich andere Aerzte um 200*1000=200'000 kümmern. </t>
  </si>
  <si>
    <t xml:space="preserve">Franken. Es sinkt sein Kostenschnitt, die Gesamtkosten steigen. </t>
  </si>
  <si>
    <t xml:space="preserve">Hier wird eine Baserate von 10'900 Franken angenommen. </t>
  </si>
  <si>
    <t>Fallpauschalen führen zu Mengenausweitung.</t>
  </si>
  <si>
    <t xml:space="preserve">Es werden 100 praktisch gesunde frühzeitiger operiert. </t>
  </si>
  <si>
    <t>Der Kostenbenchmark bellt jedoch nicht: Benchmark beträgt 1.0.</t>
  </si>
  <si>
    <t xml:space="preserve">Durch Mengenausweitung erfolgte Zusatzkosten: 1.09 Mio Franken. </t>
  </si>
  <si>
    <t>Ein Arzt behandelt korrekt 1000 Pat zu 1000 Franken = 1 Mio Jahreskosten.</t>
  </si>
  <si>
    <t>Im Capitation Modell müssen die Gesamtkosten sinken, z.B. auf 95% pro Patient.</t>
  </si>
  <si>
    <t xml:space="preserve">billiger als Kranke in den Behandlungskosten. </t>
  </si>
  <si>
    <t xml:space="preserve">Sein Kostenschnitt sinkt nun auf 95%. </t>
  </si>
  <si>
    <t>Zieht er dieses System noch konsequenter durch, z.B. Kostenschnitt 80%,</t>
  </si>
  <si>
    <t>erhält er 10% geteilt durch 2 (Arzt / Versicherer) des eingesparten Jahres-</t>
  </si>
  <si>
    <t>Umsatzes. Der VEMS hat nachgerechnet: macht in den Netzwerken rund</t>
  </si>
  <si>
    <t xml:space="preserve">15'000 Franken Zusatzeinkommen pro Jahr. </t>
  </si>
  <si>
    <t>Todesfälle</t>
  </si>
  <si>
    <t>Todesfallrate</t>
  </si>
  <si>
    <t xml:space="preserve">  </t>
  </si>
  <si>
    <t>Kranke A</t>
  </si>
  <si>
    <t>Kranke B</t>
  </si>
  <si>
    <t xml:space="preserve">Das dysfunktionale Spital vermeidet Kranke B Patienten und operiert teils </t>
  </si>
  <si>
    <t xml:space="preserve">Dieser Arzt wird dem Druck des RSS-Indexes ausgesetzt. </t>
  </si>
  <si>
    <t>Es werden nur echte Kranke behandelt.</t>
  </si>
  <si>
    <t xml:space="preserve">Kostenfolge: 1'090'000 Franken </t>
  </si>
  <si>
    <t xml:space="preserve">Gleichzeitig verweigert er den Kranken notwendige Kosten von 100 Franken. </t>
  </si>
  <si>
    <t>Rechnungssteller-Index</t>
  </si>
  <si>
    <t>Dieser vergleicht die Arztkosten</t>
  </si>
  <si>
    <t xml:space="preserve">mit den Kosten einer </t>
  </si>
  <si>
    <t>Vergleichsgruppe.</t>
  </si>
  <si>
    <t>Eine Kostenüberschreitung von</t>
  </si>
  <si>
    <t xml:space="preserve">130% kann gebüsst werden. </t>
  </si>
  <si>
    <t>DRG</t>
  </si>
  <si>
    <t xml:space="preserve">DRG Abrechnung in den </t>
  </si>
  <si>
    <t>Spitälern dient der Erzeugung</t>
  </si>
  <si>
    <t>von Fällen. Jeder Fall erhält ein</t>
  </si>
  <si>
    <t>Kostengewicht. Dieses wird mit</t>
  </si>
  <si>
    <t xml:space="preserve">der Baserate multipliziert. </t>
  </si>
  <si>
    <t>Baserate in diesem Beispiel:</t>
  </si>
  <si>
    <t xml:space="preserve">Fr 10'900. </t>
  </si>
  <si>
    <t xml:space="preserve">Ist die Baserate zu tief, droht </t>
  </si>
  <si>
    <t xml:space="preserve">die Spital-Unterfinanzierung. </t>
  </si>
  <si>
    <t>Dann ist Mengenausweitung</t>
  </si>
  <si>
    <t>überlebensnotwendig.</t>
  </si>
  <si>
    <t>Capitation</t>
  </si>
  <si>
    <t>Die Capitation ist jene</t>
  </si>
  <si>
    <t>Geldmenge, welche pro Jahr</t>
  </si>
  <si>
    <t>und Patient verfügbar gemacht</t>
  </si>
  <si>
    <t>wird. In den Hausarztmodellen</t>
  </si>
  <si>
    <t>mit Budgetverantwortung muss</t>
  </si>
  <si>
    <t xml:space="preserve">der Arzt die Kosten senken. </t>
  </si>
  <si>
    <t xml:space="preserve">Gelingt dies nicht, drohen </t>
  </si>
  <si>
    <t xml:space="preserve">Rückzahlungen. </t>
  </si>
  <si>
    <t>Die Verträge dazu sind geheim.</t>
  </si>
  <si>
    <t>Die Patienten wissen nicht, dass</t>
  </si>
  <si>
    <t>im Hausarztmodell Leistungen</t>
  </si>
  <si>
    <t>rationiert werden müssen, um</t>
  </si>
  <si>
    <t>die geheimen Vereinbarungen</t>
  </si>
  <si>
    <t xml:space="preserve">zu erfüllen. </t>
  </si>
  <si>
    <t>Sterberaten</t>
  </si>
  <si>
    <t>Sterberaten werden vom BAG</t>
  </si>
  <si>
    <t>für die Spitäler pubiziert und</t>
  </si>
  <si>
    <t xml:space="preserve">führen zu nicht absehbaren </t>
  </si>
  <si>
    <t>Fazit</t>
  </si>
  <si>
    <t xml:space="preserve">ökonomischen Eingriffen </t>
  </si>
  <si>
    <t xml:space="preserve">führen zu Mengenausweitung. </t>
  </si>
  <si>
    <t xml:space="preserve">Das Mittelwertdenken </t>
  </si>
  <si>
    <t xml:space="preserve">ist einem Trugschluss verfallen. </t>
  </si>
  <si>
    <t xml:space="preserve">Die gezeigten Formen von </t>
  </si>
  <si>
    <t xml:space="preserve">Die Kostenzunahme im </t>
  </si>
  <si>
    <t>Gesundheitswesen ist sicher</t>
  </si>
  <si>
    <t>teilweise Folge von falschen</t>
  </si>
  <si>
    <t xml:space="preserve">Schlussfolgerungen aus </t>
  </si>
  <si>
    <t xml:space="preserve">Mittelwerten. </t>
  </si>
  <si>
    <t>Das Simpson-Paradox zeigt auf,</t>
  </si>
  <si>
    <t>warum das Mittelwertdenken</t>
  </si>
  <si>
    <t xml:space="preserve">inakzeptabel ist. </t>
  </si>
  <si>
    <t xml:space="preserve">Klinische Audits gestatten gezielt nach Überarztung zu suchen, ohne die Nebenwirkung täuschender Statistiken. </t>
  </si>
  <si>
    <t>entlässt 200 zu teure Patienten aus seiner Praxis.</t>
  </si>
  <si>
    <t xml:space="preserve">Er verarztet deshalb 200 mehrheitlich gesunde Patienten zu  800 Franken und </t>
  </si>
  <si>
    <t>RSS-Index (santésuisse)</t>
  </si>
  <si>
    <t>Der Benchmark (Kostenindex) beträgt 100% = 1.0, also kostenneutral.</t>
  </si>
  <si>
    <t xml:space="preserve">Gesunde behandelt er nicht. </t>
  </si>
  <si>
    <t>Ergo behandelt der Arzt kaum Kranke (100) zu 500 Franken, denn Gesunde sind</t>
  </si>
  <si>
    <t>Er hat aber 50'000 Franken unnötige Kosten verursacht.</t>
  </si>
  <si>
    <t xml:space="preserve">Kostengewicht 1.0 x Baserate = 10'900 Franken. </t>
  </si>
  <si>
    <t xml:space="preserve">Heute suchen alle nach den teuren Patienten, welche unnötige Kosten verursachen. Falsch. </t>
  </si>
  <si>
    <t xml:space="preserve">Gerade bei teueren Patienten findet praktisch nie Überarztung statt. </t>
  </si>
  <si>
    <t xml:space="preserve">Überarztung findet im niedrigen Kostensegment statt. </t>
  </si>
  <si>
    <t xml:space="preserve">Nur die facheigene Stichprobe mit Überprüfung der Zweckmässigkeit eines Arztentscheides kann echte Überarztung erfassen. </t>
  </si>
  <si>
    <t xml:space="preserve">Es gibt keine verlässliche Methode ausser clinical audits, um Überarztung auf Beweisebene zu erfassen. </t>
  </si>
  <si>
    <t xml:space="preserve">Clinical audits hätten auch eine enorme präventive Kraft. Die Kosten im Gesundheitswesen würden sinken, die Kranken adäquat versorgt, </t>
  </si>
  <si>
    <t xml:space="preserve">unnötige aber potentiell gefährliche Eingriffe würden eliminiert. </t>
  </si>
  <si>
    <t xml:space="preserve">Der Ausweg:  </t>
  </si>
  <si>
    <t xml:space="preserve">Klinische Audits statt Mittelwertvergleiche. </t>
  </si>
  <si>
    <t xml:space="preserve">Im heutigen System mit falschen ökonomischen Anreizen werden dysfunktionale Aerzteentscheide erzeugt. </t>
  </si>
  <si>
    <t xml:space="preserve">Überarztung versteckt sich dabei durch niedrigere Durchschnittskosten und erhöht die Gesamtkosten paradoxerweise. </t>
  </si>
  <si>
    <t xml:space="preserve">Und man wüsste endlich, wie häufig Überarztung tatsächlich stattfindet, und was das kostet. Erst dann kann man adäquat planen. </t>
  </si>
  <si>
    <t xml:space="preserve">Deshalb sind clinical audits die Basis für die Versorgungsforschung. </t>
  </si>
  <si>
    <t>Gesamtkosten direkt und indirekt</t>
  </si>
  <si>
    <t>Dieser Arzt versursacht somit direkte und indirekte Kosten von 1'160'000</t>
  </si>
  <si>
    <t>Adjustierung für den Simpson Bias.</t>
  </si>
  <si>
    <t>Spital 1</t>
  </si>
  <si>
    <t>Spital 2</t>
  </si>
  <si>
    <t>Die Todesfallrate ist nun im Spital 2 drei mal höher als im Spital 1</t>
  </si>
  <si>
    <t>Modell mit voller Adjustierung für HSMR (Annahme: HSMR = 100% korrekte Risikoerfassung)</t>
  </si>
  <si>
    <t>Folgen für die Patienten.</t>
  </si>
  <si>
    <t xml:space="preserve">Modell D </t>
  </si>
  <si>
    <t>unnötig weitgehend gesunde Typ A Kranke.</t>
  </si>
  <si>
    <t>Das Verhältnis der niedrigen zu den hohen Sterberisiken verändert sich</t>
  </si>
  <si>
    <t>Dies ist das Simpson Paradox, ein zentral wichtiger Bias in der Ratenberechnung.</t>
  </si>
  <si>
    <t>Todesfälle normiert auf die Häufigkeitsverteilung des Spitals 1</t>
  </si>
  <si>
    <t>(adjustiert)</t>
  </si>
  <si>
    <t>Kranke A haben ein HSMR adjustiertes Sterberisiko von 1:1000</t>
  </si>
  <si>
    <t>Kranke B haben ein HSMR adjustiertes Sterberisiko von 50:1000</t>
  </si>
  <si>
    <t xml:space="preserve">Die Todesfallrate ergibt sich aus der Summe der beiden Zellen. </t>
  </si>
  <si>
    <t xml:space="preserve"> Dies entspricht einem Risikoausgleich für die Zahl behandelter Kranken pro Risikozelle</t>
  </si>
  <si>
    <t xml:space="preserve">adjustiert. </t>
  </si>
  <si>
    <t>Eine sachliche Spitalbeurteilung</t>
  </si>
  <si>
    <t xml:space="preserve">durch Sterberaten muss </t>
  </si>
  <si>
    <t>zwingend HSRM und</t>
  </si>
  <si>
    <t>Simpson Bias Adjustierung</t>
  </si>
  <si>
    <t>beinhalten.</t>
  </si>
  <si>
    <t>des BAG sind nicht für HSMR</t>
  </si>
  <si>
    <t>SPAR-MED</t>
  </si>
  <si>
    <t>Modell D (VEMS Modell)</t>
  </si>
  <si>
    <t xml:space="preserve">Die Sterberaten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</si>
</sst>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1"/>
      <color rgb="FF000000"/>
      <name val="Calibri"/>
      <family val="2"/>
      <charset val="1"/>
    </font>
    <font>
      <b/>
      <sz val="11"/>
      <color indexed="10"/>
      <name val="Calibri"/>
      <family val="2"/>
      <charset val="1"/>
    </font>
    <font>
      <b/>
      <sz val="11"/>
      <color indexed="8"/>
      <name val="Calibri"/>
      <family val="2"/>
      <charset val="1"/>
    </font>
    <font>
      <sz val="8"/>
      <name val="Calibri"/>
      <family val="2"/>
      <charset val="1"/>
    </font>
    <font>
      <b/>
      <sz val="11"/>
      <color indexed="8"/>
      <name val="Calibri"/>
      <family val="2"/>
    </font>
    <font>
      <b/>
      <sz val="11"/>
      <color theme="0"/>
      <name val="Calibri"/>
      <family val="2"/>
      <charset val="1"/>
    </font>
    <font>
      <sz val="11"/>
      <color theme="0"/>
      <name val="Calibri"/>
      <family val="2"/>
      <charset val="1"/>
    </font>
    <font>
      <b/>
      <sz val="11"/>
      <color theme="0"/>
      <name val="Calibri"/>
      <family val="2"/>
    </font>
    <font>
      <b/>
      <sz val="11"/>
      <color theme="9" tint="0.79998168889431442"/>
      <name val="Calibri"/>
      <family val="2"/>
    </font>
    <font>
      <sz val="11"/>
      <color theme="9" tint="0.79998168889431442"/>
      <name val="Calibri"/>
      <family val="2"/>
    </font>
    <font>
      <b/>
      <sz val="11"/>
      <color theme="9" tint="0.79998168889431442"/>
      <name val="Calibri"/>
      <family val="2"/>
      <charset val="1"/>
    </font>
    <font>
      <sz val="11"/>
      <color theme="9" tint="0.79998168889431442"/>
      <name val="Calibri"/>
      <family val="2"/>
      <charset val="1"/>
    </font>
    <font>
      <sz val="11"/>
      <color theme="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 vertical="top"/>
    </xf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1" fontId="6" fillId="2" borderId="0" xfId="0" applyNumberFormat="1" applyFont="1" applyFill="1" applyAlignment="1">
      <alignment horizontal="center" vertical="top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/>
    </xf>
    <xf numFmtId="0" fontId="9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center" vertical="top"/>
    </xf>
    <xf numFmtId="0" fontId="11" fillId="3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top"/>
    </xf>
    <xf numFmtId="2" fontId="6" fillId="2" borderId="0" xfId="0" applyNumberFormat="1" applyFont="1" applyFill="1" applyAlignment="1">
      <alignment horizontal="center" vertical="top"/>
    </xf>
    <xf numFmtId="0" fontId="12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9" fontId="14" fillId="2" borderId="0" xfId="1" applyFont="1" applyFill="1" applyAlignment="1">
      <alignment horizontal="center" vertical="top"/>
    </xf>
    <xf numFmtId="9" fontId="15" fillId="2" borderId="0" xfId="1" applyFont="1" applyFill="1" applyAlignment="1">
      <alignment horizontal="left"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E5"/>
    </sheetView>
  </sheetViews>
  <sheetFormatPr baseColWidth="10" defaultColWidth="9.109375" defaultRowHeight="14.4" x14ac:dyDescent="0.3"/>
  <cols>
    <col min="1" max="1" width="44.44140625" customWidth="1"/>
    <col min="2" max="4" width="9.109375" customWidth="1"/>
    <col min="5" max="5" width="14.88671875" customWidth="1"/>
    <col min="6" max="253" width="9.109375" customWidth="1"/>
  </cols>
  <sheetData>
    <row r="1" spans="1:5" ht="19.5" customHeight="1" x14ac:dyDescent="0.3">
      <c r="B1" s="1" t="s">
        <v>5</v>
      </c>
      <c r="C1" s="1" t="s">
        <v>6</v>
      </c>
      <c r="D1" s="1" t="s">
        <v>7</v>
      </c>
      <c r="E1" s="2" t="s">
        <v>0</v>
      </c>
    </row>
    <row r="2" spans="1:5" ht="13.5" customHeight="1" x14ac:dyDescent="0.3">
      <c r="A2" s="3" t="s">
        <v>8</v>
      </c>
      <c r="B2" s="4">
        <v>1000</v>
      </c>
      <c r="C2" s="11">
        <v>1000</v>
      </c>
      <c r="D2" s="5">
        <v>1000</v>
      </c>
      <c r="E2" s="2">
        <f>SUM(B2:D2)</f>
        <v>3000</v>
      </c>
    </row>
    <row r="3" spans="1:5" ht="13.5" customHeight="1" x14ac:dyDescent="0.3">
      <c r="A3" t="s">
        <v>9</v>
      </c>
      <c r="B3" s="6">
        <v>50</v>
      </c>
      <c r="C3" s="12">
        <v>75</v>
      </c>
      <c r="D3" s="7">
        <v>100</v>
      </c>
      <c r="E3" s="2"/>
    </row>
    <row r="4" spans="1:5" ht="13.5" customHeight="1" x14ac:dyDescent="0.3">
      <c r="A4" t="s">
        <v>1</v>
      </c>
      <c r="B4" s="2">
        <f>B2*B3</f>
        <v>50000</v>
      </c>
      <c r="C4" s="2">
        <f>C2*C3</f>
        <v>75000</v>
      </c>
      <c r="D4" s="2">
        <f>D2*D3</f>
        <v>100000</v>
      </c>
      <c r="E4" s="2">
        <f>SUM(B4:D4)</f>
        <v>225000</v>
      </c>
    </row>
    <row r="5" spans="1:5" ht="13.5" customHeight="1" x14ac:dyDescent="0.3">
      <c r="A5" t="s">
        <v>2</v>
      </c>
      <c r="E5" s="8">
        <f>SUM(B4:D4)/E2</f>
        <v>75</v>
      </c>
    </row>
    <row r="6" spans="1:5" ht="13.5" customHeight="1" x14ac:dyDescent="0.3">
      <c r="E6" s="9"/>
    </row>
    <row r="7" spans="1:5" ht="13.5" customHeight="1" x14ac:dyDescent="0.3">
      <c r="A7" t="s">
        <v>14</v>
      </c>
    </row>
    <row r="8" spans="1:5" ht="13.5" customHeight="1" x14ac:dyDescent="0.3">
      <c r="A8" s="3" t="s">
        <v>10</v>
      </c>
      <c r="B8" s="4">
        <v>100</v>
      </c>
      <c r="C8" s="11">
        <v>100</v>
      </c>
      <c r="D8" s="5">
        <v>100</v>
      </c>
      <c r="E8" s="2">
        <f>SUM(B8:D8)</f>
        <v>300</v>
      </c>
    </row>
    <row r="9" spans="1:5" ht="13.5" customHeight="1" x14ac:dyDescent="0.3">
      <c r="A9" t="s">
        <v>11</v>
      </c>
      <c r="B9" s="6">
        <v>50</v>
      </c>
      <c r="C9" s="12">
        <v>75</v>
      </c>
      <c r="D9" s="7">
        <v>100</v>
      </c>
      <c r="E9" s="2">
        <f>AVERAGE(B9:D9)</f>
        <v>75</v>
      </c>
    </row>
    <row r="10" spans="1:5" ht="13.5" customHeight="1" x14ac:dyDescent="0.3">
      <c r="A10" t="s">
        <v>1</v>
      </c>
      <c r="B10" s="2">
        <f>B8*B9</f>
        <v>5000</v>
      </c>
      <c r="C10" s="2">
        <f>C8*C9</f>
        <v>7500</v>
      </c>
      <c r="D10" s="2">
        <f>D8*D9</f>
        <v>10000</v>
      </c>
    </row>
    <row r="11" spans="1:5" ht="13.5" customHeight="1" x14ac:dyDescent="0.3">
      <c r="A11" t="s">
        <v>3</v>
      </c>
      <c r="B11" s="9">
        <f>B9/B3</f>
        <v>1</v>
      </c>
      <c r="C11" s="9">
        <f>C9/C3</f>
        <v>1</v>
      </c>
      <c r="D11" s="9">
        <f>D9/D3</f>
        <v>1</v>
      </c>
      <c r="E11" s="9"/>
    </row>
    <row r="12" spans="1:5" ht="13.5" customHeight="1" x14ac:dyDescent="0.3">
      <c r="A12" t="s">
        <v>4</v>
      </c>
      <c r="E12" s="2">
        <f>SUM(B10:D10)/E8</f>
        <v>75</v>
      </c>
    </row>
    <row r="13" spans="1:5" ht="13.5" customHeight="1" x14ac:dyDescent="0.3">
      <c r="A13" s="10" t="s">
        <v>16</v>
      </c>
      <c r="B13" s="2">
        <f>B8*B11</f>
        <v>100</v>
      </c>
      <c r="C13" s="2">
        <f>C8*C11</f>
        <v>100</v>
      </c>
      <c r="D13" s="2">
        <f>D8*D11</f>
        <v>100</v>
      </c>
      <c r="E13" s="15">
        <f>SUM(B13:D13)/E8*100</f>
        <v>100</v>
      </c>
    </row>
    <row r="15" spans="1:5" x14ac:dyDescent="0.3">
      <c r="A15" t="s">
        <v>15</v>
      </c>
    </row>
    <row r="16" spans="1:5" ht="13.5" customHeight="1" x14ac:dyDescent="0.3">
      <c r="A16" s="3" t="s">
        <v>12</v>
      </c>
      <c r="B16" s="13">
        <v>500</v>
      </c>
      <c r="C16" s="11">
        <v>100</v>
      </c>
      <c r="D16" s="5">
        <v>100</v>
      </c>
      <c r="E16" s="2">
        <f>SUM(B16:D16)</f>
        <v>700</v>
      </c>
    </row>
    <row r="17" spans="1:5" ht="13.5" customHeight="1" x14ac:dyDescent="0.3">
      <c r="A17" t="s">
        <v>11</v>
      </c>
      <c r="B17" s="6">
        <v>50</v>
      </c>
      <c r="C17" s="12">
        <v>75</v>
      </c>
      <c r="D17" s="7">
        <v>100</v>
      </c>
      <c r="E17" s="2">
        <f>AVERAGE(B17:D17)</f>
        <v>75</v>
      </c>
    </row>
    <row r="18" spans="1:5" ht="13.5" customHeight="1" x14ac:dyDescent="0.3">
      <c r="A18" t="s">
        <v>1</v>
      </c>
      <c r="B18" s="2">
        <f>B16*B17</f>
        <v>25000</v>
      </c>
      <c r="C18" s="2">
        <f>C16*C17</f>
        <v>7500</v>
      </c>
      <c r="D18" s="2">
        <f>D16*D17</f>
        <v>10000</v>
      </c>
    </row>
    <row r="19" spans="1:5" ht="13.5" customHeight="1" x14ac:dyDescent="0.3">
      <c r="A19" t="s">
        <v>3</v>
      </c>
      <c r="B19" s="9">
        <f>B17/B3</f>
        <v>1</v>
      </c>
      <c r="C19" s="9">
        <f>C17/C3</f>
        <v>1</v>
      </c>
      <c r="D19" s="9">
        <f>D17/D3</f>
        <v>1</v>
      </c>
      <c r="E19" s="9"/>
    </row>
    <row r="20" spans="1:5" ht="13.5" customHeight="1" x14ac:dyDescent="0.3">
      <c r="A20" t="s">
        <v>4</v>
      </c>
      <c r="E20" s="8">
        <f>SUM(B18:D18)/E16</f>
        <v>60.714285714285715</v>
      </c>
    </row>
    <row r="21" spans="1:5" ht="13.5" customHeight="1" x14ac:dyDescent="0.3">
      <c r="A21" s="10" t="s">
        <v>16</v>
      </c>
      <c r="B21" s="2">
        <f>B16*B19</f>
        <v>500</v>
      </c>
      <c r="C21" s="2">
        <f>C16*C19</f>
        <v>100</v>
      </c>
      <c r="D21" s="2">
        <f>D16*D19</f>
        <v>100</v>
      </c>
      <c r="E21" s="15">
        <f>E20/E5*100</f>
        <v>80.952380952380949</v>
      </c>
    </row>
    <row r="23" spans="1:5" ht="13.5" customHeight="1" x14ac:dyDescent="0.3">
      <c r="A23" s="3" t="s">
        <v>13</v>
      </c>
      <c r="B23" s="4">
        <v>100</v>
      </c>
      <c r="C23" s="11">
        <v>100</v>
      </c>
      <c r="D23" s="14">
        <v>500</v>
      </c>
      <c r="E23" s="2">
        <f>SUM(B23:D23)</f>
        <v>700</v>
      </c>
    </row>
    <row r="24" spans="1:5" ht="13.5" customHeight="1" x14ac:dyDescent="0.3">
      <c r="A24" t="s">
        <v>11</v>
      </c>
      <c r="B24" s="6">
        <v>50</v>
      </c>
      <c r="C24" s="12">
        <v>75</v>
      </c>
      <c r="D24" s="7">
        <v>100</v>
      </c>
      <c r="E24" s="2">
        <f>AVERAGE(B24:D24)</f>
        <v>75</v>
      </c>
    </row>
    <row r="25" spans="1:5" ht="13.5" customHeight="1" x14ac:dyDescent="0.3">
      <c r="A25" t="s">
        <v>1</v>
      </c>
      <c r="B25" s="2">
        <f>B23*B24</f>
        <v>5000</v>
      </c>
      <c r="C25" s="2">
        <f>C23*C24</f>
        <v>7500</v>
      </c>
      <c r="D25" s="2">
        <f>D23*D24</f>
        <v>50000</v>
      </c>
    </row>
    <row r="26" spans="1:5" ht="13.5" customHeight="1" x14ac:dyDescent="0.3">
      <c r="A26" t="s">
        <v>3</v>
      </c>
      <c r="B26" s="9">
        <f>B24/B3</f>
        <v>1</v>
      </c>
      <c r="C26" s="9">
        <f>C24/C3</f>
        <v>1</v>
      </c>
      <c r="D26" s="9">
        <f>D24/D3</f>
        <v>1</v>
      </c>
      <c r="E26" s="9"/>
    </row>
    <row r="27" spans="1:5" ht="13.5" customHeight="1" x14ac:dyDescent="0.3">
      <c r="A27" t="s">
        <v>4</v>
      </c>
      <c r="E27" s="16">
        <f>SUM(B25:D25)/E23</f>
        <v>89.285714285714292</v>
      </c>
    </row>
    <row r="28" spans="1:5" ht="13.5" customHeight="1" x14ac:dyDescent="0.3">
      <c r="A28" s="10" t="s">
        <v>16</v>
      </c>
      <c r="B28" s="2">
        <f>B23*B26</f>
        <v>100</v>
      </c>
      <c r="C28" s="2">
        <f>C23*C26</f>
        <v>100</v>
      </c>
      <c r="D28" s="2">
        <f>D23*D26</f>
        <v>500</v>
      </c>
      <c r="E28" s="15">
        <f>E27/E5*100</f>
        <v>119.04761904761905</v>
      </c>
    </row>
    <row r="36" spans="4:5" x14ac:dyDescent="0.3">
      <c r="D36">
        <v>36</v>
      </c>
      <c r="E36">
        <v>29</v>
      </c>
    </row>
  </sheetData>
  <phoneticPr fontId="3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topLeftCell="A56" zoomScale="110" zoomScaleNormal="110" workbookViewId="0">
      <selection activeCell="F62" sqref="F62"/>
    </sheetView>
  </sheetViews>
  <sheetFormatPr baseColWidth="10" defaultColWidth="11.44140625" defaultRowHeight="14.4" x14ac:dyDescent="0.3"/>
  <cols>
    <col min="1" max="1" width="28.88671875" style="27" customWidth="1"/>
    <col min="2" max="2" width="32.33203125" style="19" customWidth="1"/>
    <col min="3" max="5" width="11.44140625" style="22"/>
    <col min="6" max="6" width="66.6640625" style="29" customWidth="1"/>
    <col min="7" max="16384" width="11.44140625" style="19"/>
  </cols>
  <sheetData>
    <row r="1" spans="1:6" s="31" customFormat="1" x14ac:dyDescent="0.3">
      <c r="A1" s="30"/>
      <c r="C1" s="32"/>
      <c r="D1" s="32"/>
      <c r="E1" s="32"/>
      <c r="F1" s="33"/>
    </row>
    <row r="2" spans="1:6" x14ac:dyDescent="0.3">
      <c r="A2" s="26" t="s">
        <v>123</v>
      </c>
      <c r="B2" s="17" t="s">
        <v>30</v>
      </c>
      <c r="C2" s="18" t="s">
        <v>17</v>
      </c>
      <c r="D2" s="18" t="s">
        <v>18</v>
      </c>
      <c r="E2" s="18" t="s">
        <v>0</v>
      </c>
      <c r="F2" s="28" t="s">
        <v>36</v>
      </c>
    </row>
    <row r="3" spans="1:6" x14ac:dyDescent="0.3">
      <c r="A3" s="27" t="s">
        <v>69</v>
      </c>
      <c r="B3" s="19" t="s">
        <v>21</v>
      </c>
      <c r="C3" s="20">
        <v>0</v>
      </c>
      <c r="D3" s="21">
        <v>1000</v>
      </c>
      <c r="E3" s="22">
        <f>SUM(C3:D3)</f>
        <v>1000</v>
      </c>
      <c r="F3" s="29" t="s">
        <v>37</v>
      </c>
    </row>
    <row r="4" spans="1:6" x14ac:dyDescent="0.3">
      <c r="A4" s="27" t="s">
        <v>70</v>
      </c>
      <c r="B4" s="19" t="s">
        <v>20</v>
      </c>
      <c r="C4" s="23">
        <v>0</v>
      </c>
      <c r="D4" s="24">
        <v>1000</v>
      </c>
      <c r="F4" s="29" t="s">
        <v>38</v>
      </c>
    </row>
    <row r="5" spans="1:6" x14ac:dyDescent="0.3">
      <c r="A5" s="27" t="s">
        <v>71</v>
      </c>
      <c r="B5" s="19" t="s">
        <v>19</v>
      </c>
      <c r="C5" s="22">
        <f>C3*C4</f>
        <v>0</v>
      </c>
      <c r="D5" s="22">
        <f>D3*D4</f>
        <v>1000000</v>
      </c>
      <c r="E5" s="22">
        <f>SUM(C5:D5)</f>
        <v>1000000</v>
      </c>
      <c r="F5" s="29" t="s">
        <v>39</v>
      </c>
    </row>
    <row r="6" spans="1:6" x14ac:dyDescent="0.3">
      <c r="A6" s="27" t="s">
        <v>72</v>
      </c>
      <c r="B6" s="19" t="s">
        <v>22</v>
      </c>
      <c r="E6" s="25">
        <f>SUM(C5:D5)/E3</f>
        <v>1000</v>
      </c>
      <c r="F6" s="29" t="s">
        <v>40</v>
      </c>
    </row>
    <row r="7" spans="1:6" x14ac:dyDescent="0.3">
      <c r="A7" s="27" t="s">
        <v>73</v>
      </c>
      <c r="B7" s="19" t="s">
        <v>23</v>
      </c>
      <c r="E7" s="22">
        <v>100</v>
      </c>
      <c r="F7" s="29" t="s">
        <v>41</v>
      </c>
    </row>
    <row r="8" spans="1:6" x14ac:dyDescent="0.3">
      <c r="A8" s="27" t="s">
        <v>74</v>
      </c>
      <c r="B8" s="19" t="s">
        <v>24</v>
      </c>
    </row>
    <row r="10" spans="1:6" x14ac:dyDescent="0.3">
      <c r="B10" s="17" t="s">
        <v>31</v>
      </c>
      <c r="C10" s="18" t="s">
        <v>17</v>
      </c>
      <c r="D10" s="18" t="s">
        <v>18</v>
      </c>
      <c r="E10" s="18" t="s">
        <v>0</v>
      </c>
      <c r="F10" s="29" t="s">
        <v>65</v>
      </c>
    </row>
    <row r="11" spans="1:6" x14ac:dyDescent="0.3">
      <c r="B11" s="19" t="s">
        <v>21</v>
      </c>
      <c r="C11" s="20">
        <v>200</v>
      </c>
      <c r="D11" s="21">
        <v>800</v>
      </c>
      <c r="E11" s="22">
        <f>SUM(C11:D11)</f>
        <v>1000</v>
      </c>
      <c r="F11" s="29" t="s">
        <v>122</v>
      </c>
    </row>
    <row r="12" spans="1:6" x14ac:dyDescent="0.3">
      <c r="B12" s="19" t="s">
        <v>20</v>
      </c>
      <c r="C12" s="23">
        <v>800</v>
      </c>
      <c r="D12" s="24">
        <v>1000</v>
      </c>
      <c r="F12" s="29" t="s">
        <v>121</v>
      </c>
    </row>
    <row r="13" spans="1:6" x14ac:dyDescent="0.3">
      <c r="B13" s="19" t="s">
        <v>19</v>
      </c>
      <c r="C13" s="22">
        <f>C11*C12</f>
        <v>160000</v>
      </c>
      <c r="D13" s="22">
        <f>D11*D12</f>
        <v>800000</v>
      </c>
      <c r="E13" s="22">
        <f>SUM(C13:D13)</f>
        <v>960000</v>
      </c>
      <c r="F13" s="29" t="s">
        <v>42</v>
      </c>
    </row>
    <row r="14" spans="1:6" x14ac:dyDescent="0.3">
      <c r="B14" s="19" t="s">
        <v>22</v>
      </c>
      <c r="E14" s="25">
        <f>SUM(C13:D13)/E11</f>
        <v>960</v>
      </c>
      <c r="F14" s="29" t="s">
        <v>43</v>
      </c>
    </row>
    <row r="15" spans="1:6" x14ac:dyDescent="0.3">
      <c r="B15" s="19" t="s">
        <v>23</v>
      </c>
      <c r="E15" s="25">
        <f>E14*100/E6</f>
        <v>96</v>
      </c>
      <c r="F15" s="29" t="s">
        <v>44</v>
      </c>
    </row>
    <row r="16" spans="1:6" x14ac:dyDescent="0.3">
      <c r="B16" s="19" t="s">
        <v>29</v>
      </c>
      <c r="C16" s="22">
        <f>C13-C5</f>
        <v>160000</v>
      </c>
      <c r="D16" s="22" t="s">
        <v>25</v>
      </c>
      <c r="F16" s="29" t="s">
        <v>143</v>
      </c>
    </row>
    <row r="17" spans="1:6" x14ac:dyDescent="0.3">
      <c r="B17" s="19" t="s">
        <v>142</v>
      </c>
      <c r="E17" s="22">
        <f>E13+(200*1000)</f>
        <v>1160000</v>
      </c>
      <c r="F17" s="29" t="s">
        <v>45</v>
      </c>
    </row>
    <row r="19" spans="1:6" s="31" customFormat="1" x14ac:dyDescent="0.3">
      <c r="A19" s="30"/>
      <c r="C19" s="32"/>
      <c r="D19" s="32"/>
      <c r="E19" s="32"/>
      <c r="F19" s="33"/>
    </row>
    <row r="20" spans="1:6" x14ac:dyDescent="0.3">
      <c r="A20" s="26" t="s">
        <v>75</v>
      </c>
      <c r="B20" s="17" t="s">
        <v>32</v>
      </c>
      <c r="C20" s="18" t="s">
        <v>17</v>
      </c>
      <c r="D20" s="18" t="s">
        <v>18</v>
      </c>
      <c r="E20" s="18" t="s">
        <v>0</v>
      </c>
      <c r="F20" s="29" t="s">
        <v>46</v>
      </c>
    </row>
    <row r="21" spans="1:6" x14ac:dyDescent="0.3">
      <c r="A21" s="27" t="s">
        <v>76</v>
      </c>
      <c r="B21" s="19" t="s">
        <v>21</v>
      </c>
      <c r="C21" s="20">
        <v>0</v>
      </c>
      <c r="D21" s="21">
        <v>1000</v>
      </c>
      <c r="E21" s="22">
        <f>SUM(C21:D21)</f>
        <v>1000</v>
      </c>
      <c r="F21" s="29" t="s">
        <v>66</v>
      </c>
    </row>
    <row r="22" spans="1:6" x14ac:dyDescent="0.3">
      <c r="A22" s="27" t="s">
        <v>77</v>
      </c>
      <c r="B22" s="19" t="s">
        <v>26</v>
      </c>
      <c r="C22" s="23">
        <v>10900</v>
      </c>
      <c r="D22" s="24">
        <f>C22</f>
        <v>10900</v>
      </c>
      <c r="F22" s="29" t="s">
        <v>128</v>
      </c>
    </row>
    <row r="23" spans="1:6" x14ac:dyDescent="0.3">
      <c r="A23" s="27" t="s">
        <v>78</v>
      </c>
      <c r="B23" s="19" t="s">
        <v>19</v>
      </c>
      <c r="C23" s="22">
        <f>C21*C22</f>
        <v>0</v>
      </c>
      <c r="D23" s="22">
        <f>D21*D22</f>
        <v>10900000</v>
      </c>
      <c r="E23" s="22">
        <f>SUM(C23:D23)</f>
        <v>10900000</v>
      </c>
    </row>
    <row r="24" spans="1:6" x14ac:dyDescent="0.3">
      <c r="A24" s="27" t="s">
        <v>79</v>
      </c>
      <c r="B24" s="19" t="s">
        <v>22</v>
      </c>
      <c r="E24" s="25">
        <f>SUM(C23:D23)/E21</f>
        <v>10900</v>
      </c>
      <c r="F24" s="29" t="s">
        <v>124</v>
      </c>
    </row>
    <row r="25" spans="1:6" x14ac:dyDescent="0.3">
      <c r="A25" s="27" t="s">
        <v>80</v>
      </c>
      <c r="B25" s="19" t="s">
        <v>23</v>
      </c>
      <c r="E25" s="25">
        <v>100</v>
      </c>
    </row>
    <row r="26" spans="1:6" x14ac:dyDescent="0.3">
      <c r="A26" s="27" t="s">
        <v>81</v>
      </c>
      <c r="B26" s="19" t="s">
        <v>24</v>
      </c>
      <c r="C26" s="22">
        <v>0</v>
      </c>
      <c r="D26" s="22" t="s">
        <v>25</v>
      </c>
    </row>
    <row r="27" spans="1:6" x14ac:dyDescent="0.3">
      <c r="A27" s="27" t="s">
        <v>82</v>
      </c>
    </row>
    <row r="28" spans="1:6" x14ac:dyDescent="0.3">
      <c r="A28" s="27" t="s">
        <v>83</v>
      </c>
      <c r="B28" s="17" t="s">
        <v>33</v>
      </c>
      <c r="C28" s="18" t="s">
        <v>17</v>
      </c>
      <c r="D28" s="18" t="s">
        <v>18</v>
      </c>
      <c r="E28" s="18" t="s">
        <v>0</v>
      </c>
      <c r="F28" s="29" t="s">
        <v>47</v>
      </c>
    </row>
    <row r="29" spans="1:6" x14ac:dyDescent="0.3">
      <c r="A29" s="27" t="s">
        <v>84</v>
      </c>
      <c r="B29" s="19" t="s">
        <v>21</v>
      </c>
      <c r="C29" s="20">
        <v>100</v>
      </c>
      <c r="D29" s="21">
        <v>1000</v>
      </c>
      <c r="E29" s="22">
        <f>SUM(C29:D29)</f>
        <v>1100</v>
      </c>
      <c r="F29" s="29" t="s">
        <v>48</v>
      </c>
    </row>
    <row r="30" spans="1:6" x14ac:dyDescent="0.3">
      <c r="A30" s="27" t="s">
        <v>85</v>
      </c>
      <c r="B30" s="19" t="s">
        <v>26</v>
      </c>
      <c r="C30" s="23">
        <f>C22</f>
        <v>10900</v>
      </c>
      <c r="D30" s="24">
        <f>C22</f>
        <v>10900</v>
      </c>
      <c r="F30" s="29" t="s">
        <v>67</v>
      </c>
    </row>
    <row r="31" spans="1:6" x14ac:dyDescent="0.3">
      <c r="A31" s="27" t="s">
        <v>86</v>
      </c>
      <c r="B31" s="19" t="s">
        <v>19</v>
      </c>
      <c r="C31" s="22">
        <f>C29*C30</f>
        <v>1090000</v>
      </c>
      <c r="D31" s="22">
        <f>D29*D30</f>
        <v>10900000</v>
      </c>
      <c r="E31" s="22">
        <f>SUM(C31:D31)</f>
        <v>11990000</v>
      </c>
    </row>
    <row r="32" spans="1:6" x14ac:dyDescent="0.3">
      <c r="B32" s="19" t="s">
        <v>22</v>
      </c>
      <c r="E32" s="25">
        <f>SUM(C31:D31)/E29</f>
        <v>10900</v>
      </c>
      <c r="F32" s="29" t="s">
        <v>49</v>
      </c>
    </row>
    <row r="33" spans="1:6" x14ac:dyDescent="0.3">
      <c r="B33" s="19" t="s">
        <v>28</v>
      </c>
      <c r="E33" s="25">
        <f>E32*100/E24</f>
        <v>100</v>
      </c>
      <c r="F33" s="29" t="s">
        <v>50</v>
      </c>
    </row>
    <row r="34" spans="1:6" x14ac:dyDescent="0.3">
      <c r="B34" s="19" t="s">
        <v>27</v>
      </c>
      <c r="C34" s="22">
        <f>C31-C23</f>
        <v>1090000</v>
      </c>
      <c r="D34" s="22" t="s">
        <v>25</v>
      </c>
    </row>
    <row r="35" spans="1:6" s="31" customFormat="1" x14ac:dyDescent="0.3">
      <c r="A35" s="30"/>
      <c r="C35" s="32"/>
      <c r="D35" s="32"/>
      <c r="E35" s="32"/>
      <c r="F35" s="33"/>
    </row>
    <row r="36" spans="1:6" x14ac:dyDescent="0.3">
      <c r="A36" s="26" t="s">
        <v>87</v>
      </c>
      <c r="B36" s="17" t="s">
        <v>34</v>
      </c>
      <c r="C36" s="18" t="s">
        <v>17</v>
      </c>
      <c r="D36" s="18" t="s">
        <v>18</v>
      </c>
      <c r="E36" s="18" t="s">
        <v>0</v>
      </c>
    </row>
    <row r="37" spans="1:6" x14ac:dyDescent="0.3">
      <c r="A37" s="27" t="s">
        <v>88</v>
      </c>
      <c r="B37" s="19" t="s">
        <v>21</v>
      </c>
      <c r="C37" s="20">
        <v>0</v>
      </c>
      <c r="D37" s="21">
        <v>1000</v>
      </c>
      <c r="E37" s="22">
        <f>SUM(C37:D37)</f>
        <v>1000</v>
      </c>
      <c r="F37" s="29" t="s">
        <v>51</v>
      </c>
    </row>
    <row r="38" spans="1:6" x14ac:dyDescent="0.3">
      <c r="A38" s="27" t="s">
        <v>89</v>
      </c>
      <c r="B38" s="19" t="s">
        <v>26</v>
      </c>
      <c r="C38" s="23">
        <v>0</v>
      </c>
      <c r="D38" s="24">
        <v>1000</v>
      </c>
      <c r="F38" s="29" t="s">
        <v>125</v>
      </c>
    </row>
    <row r="39" spans="1:6" x14ac:dyDescent="0.3">
      <c r="A39" s="27" t="s">
        <v>90</v>
      </c>
      <c r="B39" s="19" t="s">
        <v>19</v>
      </c>
      <c r="C39" s="22">
        <f>C37*C38</f>
        <v>0</v>
      </c>
      <c r="D39" s="22">
        <f>D37*D38</f>
        <v>1000000</v>
      </c>
      <c r="E39" s="22">
        <f>SUM(C39:D39)</f>
        <v>1000000</v>
      </c>
    </row>
    <row r="40" spans="1:6" x14ac:dyDescent="0.3">
      <c r="A40" s="27" t="s">
        <v>91</v>
      </c>
      <c r="B40" s="19" t="s">
        <v>22</v>
      </c>
      <c r="E40" s="25">
        <f>SUM(C39:D39)/E37</f>
        <v>1000</v>
      </c>
    </row>
    <row r="41" spans="1:6" x14ac:dyDescent="0.3">
      <c r="A41" s="27" t="s">
        <v>92</v>
      </c>
      <c r="B41" s="19" t="s">
        <v>23</v>
      </c>
      <c r="E41" s="25">
        <v>100</v>
      </c>
    </row>
    <row r="42" spans="1:6" x14ac:dyDescent="0.3">
      <c r="A42" s="27" t="s">
        <v>93</v>
      </c>
      <c r="B42" s="19" t="s">
        <v>24</v>
      </c>
      <c r="C42" s="22">
        <v>0</v>
      </c>
      <c r="D42" s="22" t="s">
        <v>25</v>
      </c>
    </row>
    <row r="43" spans="1:6" x14ac:dyDescent="0.3">
      <c r="A43" s="27" t="s">
        <v>94</v>
      </c>
    </row>
    <row r="44" spans="1:6" x14ac:dyDescent="0.3">
      <c r="A44" s="27" t="s">
        <v>95</v>
      </c>
      <c r="B44" s="17" t="s">
        <v>35</v>
      </c>
      <c r="C44" s="18" t="s">
        <v>17</v>
      </c>
      <c r="D44" s="18" t="s">
        <v>18</v>
      </c>
      <c r="E44" s="18" t="s">
        <v>0</v>
      </c>
      <c r="F44" s="29" t="s">
        <v>52</v>
      </c>
    </row>
    <row r="45" spans="1:6" x14ac:dyDescent="0.3">
      <c r="A45" s="27" t="s">
        <v>96</v>
      </c>
      <c r="B45" s="19" t="s">
        <v>21</v>
      </c>
      <c r="C45" s="20">
        <v>100</v>
      </c>
      <c r="D45" s="21">
        <v>900</v>
      </c>
      <c r="E45" s="22">
        <f>SUM(C45:D45)</f>
        <v>1000</v>
      </c>
      <c r="F45" s="29" t="s">
        <v>126</v>
      </c>
    </row>
    <row r="46" spans="1:6" x14ac:dyDescent="0.3">
      <c r="A46" s="27" t="s">
        <v>97</v>
      </c>
      <c r="B46" s="19" t="s">
        <v>20</v>
      </c>
      <c r="C46" s="23">
        <v>500</v>
      </c>
      <c r="D46" s="24">
        <v>1000</v>
      </c>
      <c r="F46" s="29" t="s">
        <v>53</v>
      </c>
    </row>
    <row r="47" spans="1:6" x14ac:dyDescent="0.3">
      <c r="A47" s="27" t="s">
        <v>98</v>
      </c>
      <c r="B47" s="19" t="s">
        <v>19</v>
      </c>
      <c r="C47" s="22">
        <f>C45*C46</f>
        <v>50000</v>
      </c>
      <c r="D47" s="22">
        <f>D45*D46</f>
        <v>900000</v>
      </c>
      <c r="E47" s="22">
        <f>SUM(C47:D47)</f>
        <v>950000</v>
      </c>
      <c r="F47" s="29" t="s">
        <v>68</v>
      </c>
    </row>
    <row r="48" spans="1:6" x14ac:dyDescent="0.3">
      <c r="A48" s="27" t="s">
        <v>99</v>
      </c>
      <c r="B48" s="19" t="s">
        <v>22</v>
      </c>
      <c r="E48" s="25">
        <f>SUM(C47:D47)/E45</f>
        <v>950</v>
      </c>
      <c r="F48" s="29" t="s">
        <v>54</v>
      </c>
    </row>
    <row r="49" spans="1:6" x14ac:dyDescent="0.3">
      <c r="A49" s="27" t="s">
        <v>100</v>
      </c>
      <c r="B49" s="19" t="s">
        <v>28</v>
      </c>
      <c r="E49" s="25">
        <f>E48*100/E40</f>
        <v>95</v>
      </c>
      <c r="F49" s="29" t="s">
        <v>127</v>
      </c>
    </row>
    <row r="50" spans="1:6" x14ac:dyDescent="0.3">
      <c r="A50" s="27" t="s">
        <v>101</v>
      </c>
      <c r="B50" s="19" t="s">
        <v>27</v>
      </c>
      <c r="C50" s="22">
        <f>C47-C39</f>
        <v>50000</v>
      </c>
      <c r="D50" s="22" t="s">
        <v>25</v>
      </c>
      <c r="F50" s="29" t="s">
        <v>55</v>
      </c>
    </row>
    <row r="51" spans="1:6" x14ac:dyDescent="0.3">
      <c r="F51" s="29" t="s">
        <v>56</v>
      </c>
    </row>
    <row r="52" spans="1:6" x14ac:dyDescent="0.3">
      <c r="F52" s="29" t="s">
        <v>57</v>
      </c>
    </row>
    <row r="53" spans="1:6" x14ac:dyDescent="0.3">
      <c r="F53" s="29" t="s">
        <v>58</v>
      </c>
    </row>
    <row r="55" spans="1:6" s="31" customFormat="1" x14ac:dyDescent="0.3">
      <c r="A55" s="30"/>
      <c r="C55" s="32"/>
      <c r="D55" s="32"/>
      <c r="E55" s="32"/>
      <c r="F55" s="33"/>
    </row>
    <row r="56" spans="1:6" ht="18" x14ac:dyDescent="0.3">
      <c r="A56" s="40" t="s">
        <v>148</v>
      </c>
      <c r="C56" s="38"/>
      <c r="F56" s="34"/>
    </row>
    <row r="57" spans="1:6" x14ac:dyDescent="0.3">
      <c r="C57" s="38" t="s">
        <v>145</v>
      </c>
      <c r="F57" s="34" t="s">
        <v>25</v>
      </c>
    </row>
    <row r="58" spans="1:6" x14ac:dyDescent="0.3">
      <c r="A58" s="26" t="s">
        <v>102</v>
      </c>
      <c r="B58" s="17" t="s">
        <v>150</v>
      </c>
      <c r="C58" s="18" t="s">
        <v>62</v>
      </c>
      <c r="D58" s="18" t="s">
        <v>63</v>
      </c>
      <c r="E58" s="18" t="s">
        <v>0</v>
      </c>
      <c r="F58" s="29" t="s">
        <v>25</v>
      </c>
    </row>
    <row r="59" spans="1:6" x14ac:dyDescent="0.3">
      <c r="A59" s="27" t="s">
        <v>103</v>
      </c>
      <c r="B59" s="19" t="s">
        <v>21</v>
      </c>
      <c r="C59" s="20">
        <v>1000</v>
      </c>
      <c r="D59" s="21">
        <v>1000</v>
      </c>
      <c r="E59" s="22">
        <f>SUM(C59:D59)</f>
        <v>2000</v>
      </c>
      <c r="F59" s="29" t="s">
        <v>156</v>
      </c>
    </row>
    <row r="60" spans="1:6" x14ac:dyDescent="0.3">
      <c r="A60" s="27" t="s">
        <v>104</v>
      </c>
      <c r="B60" s="19" t="s">
        <v>59</v>
      </c>
      <c r="C60" s="23">
        <v>1</v>
      </c>
      <c r="D60" s="24">
        <v>50</v>
      </c>
      <c r="E60" s="22">
        <f>SUM(C60:D60)</f>
        <v>51</v>
      </c>
      <c r="F60" s="29" t="s">
        <v>157</v>
      </c>
    </row>
    <row r="61" spans="1:6" x14ac:dyDescent="0.3">
      <c r="A61" s="27" t="s">
        <v>105</v>
      </c>
      <c r="B61" s="19" t="s">
        <v>60</v>
      </c>
      <c r="C61" s="36">
        <f>C60*100/C59</f>
        <v>0.1</v>
      </c>
      <c r="D61" s="36">
        <f t="shared" ref="D61:E61" si="0">D60*100/D59</f>
        <v>5</v>
      </c>
      <c r="E61" s="36">
        <f t="shared" si="0"/>
        <v>2.5499999999999998</v>
      </c>
      <c r="F61" s="29" t="s">
        <v>158</v>
      </c>
    </row>
    <row r="62" spans="1:6" x14ac:dyDescent="0.3">
      <c r="A62" s="27" t="s">
        <v>149</v>
      </c>
      <c r="E62" s="25"/>
      <c r="F62" s="29" t="s">
        <v>25</v>
      </c>
    </row>
    <row r="63" spans="1:6" x14ac:dyDescent="0.3">
      <c r="C63" s="38" t="s">
        <v>146</v>
      </c>
    </row>
    <row r="64" spans="1:6" x14ac:dyDescent="0.3">
      <c r="A64" s="27" t="s">
        <v>169</v>
      </c>
      <c r="B64" s="17" t="s">
        <v>150</v>
      </c>
      <c r="C64" s="18" t="s">
        <v>62</v>
      </c>
      <c r="D64" s="18" t="s">
        <v>63</v>
      </c>
      <c r="E64" s="18" t="s">
        <v>0</v>
      </c>
      <c r="F64" s="29" t="s">
        <v>64</v>
      </c>
    </row>
    <row r="65" spans="1:6" x14ac:dyDescent="0.3">
      <c r="A65" s="27" t="s">
        <v>166</v>
      </c>
      <c r="B65" s="19" t="s">
        <v>21</v>
      </c>
      <c r="C65" s="20">
        <v>4000</v>
      </c>
      <c r="D65" s="21">
        <v>250</v>
      </c>
      <c r="E65" s="22">
        <f>SUM(C65:D65)</f>
        <v>4250</v>
      </c>
      <c r="F65" s="29" t="s">
        <v>151</v>
      </c>
    </row>
    <row r="66" spans="1:6" x14ac:dyDescent="0.3">
      <c r="A66" s="27" t="s">
        <v>160</v>
      </c>
      <c r="B66" s="19" t="s">
        <v>59</v>
      </c>
      <c r="C66" s="23">
        <v>1</v>
      </c>
      <c r="D66" s="24">
        <v>50</v>
      </c>
      <c r="E66" s="22">
        <f>SUM(C66:D66)</f>
        <v>51</v>
      </c>
      <c r="F66" s="29" t="s">
        <v>152</v>
      </c>
    </row>
    <row r="67" spans="1:6" x14ac:dyDescent="0.3">
      <c r="B67" s="19" t="s">
        <v>60</v>
      </c>
      <c r="C67" s="36">
        <f t="shared" ref="C67:E67" si="1">C66*100/C65</f>
        <v>2.5000000000000001E-2</v>
      </c>
      <c r="D67" s="36">
        <f t="shared" si="1"/>
        <v>20</v>
      </c>
      <c r="E67" s="36">
        <f t="shared" si="1"/>
        <v>1.2</v>
      </c>
      <c r="F67" s="29" t="s">
        <v>153</v>
      </c>
    </row>
    <row r="68" spans="1:6" x14ac:dyDescent="0.3">
      <c r="B68" s="19" t="s">
        <v>61</v>
      </c>
      <c r="C68" s="39">
        <f t="shared" ref="C68:D68" si="2">-((C61-C67)/C61)</f>
        <v>-0.75000000000000011</v>
      </c>
      <c r="D68" s="39">
        <f t="shared" si="2"/>
        <v>3</v>
      </c>
      <c r="E68" s="39">
        <f>-((E61-E67)/E61)</f>
        <v>-0.52941176470588236</v>
      </c>
      <c r="F68" s="29" t="s">
        <v>25</v>
      </c>
    </row>
    <row r="69" spans="1:6" x14ac:dyDescent="0.3">
      <c r="C69" s="39"/>
      <c r="D69" s="39"/>
      <c r="E69" s="39"/>
    </row>
    <row r="70" spans="1:6" x14ac:dyDescent="0.3">
      <c r="C70" s="38" t="s">
        <v>146</v>
      </c>
      <c r="D70" s="38" t="s">
        <v>155</v>
      </c>
      <c r="E70" s="25"/>
    </row>
    <row r="71" spans="1:6" x14ac:dyDescent="0.3">
      <c r="A71" s="27" t="s">
        <v>161</v>
      </c>
      <c r="B71" s="17" t="s">
        <v>168</v>
      </c>
      <c r="C71" s="18" t="s">
        <v>62</v>
      </c>
      <c r="D71" s="18" t="s">
        <v>63</v>
      </c>
      <c r="E71" s="18" t="s">
        <v>0</v>
      </c>
      <c r="F71" s="29" t="s">
        <v>25</v>
      </c>
    </row>
    <row r="72" spans="1:6" x14ac:dyDescent="0.3">
      <c r="A72" s="27" t="s">
        <v>162</v>
      </c>
      <c r="B72" s="19" t="s">
        <v>21</v>
      </c>
      <c r="C72" s="20">
        <v>1000</v>
      </c>
      <c r="D72" s="21">
        <v>1000</v>
      </c>
      <c r="E72" s="22">
        <f>SUM(C72:D72)</f>
        <v>2000</v>
      </c>
      <c r="F72" s="29" t="s">
        <v>144</v>
      </c>
    </row>
    <row r="73" spans="1:6" x14ac:dyDescent="0.3">
      <c r="A73" s="27" t="s">
        <v>163</v>
      </c>
      <c r="B73" s="19" t="s">
        <v>59</v>
      </c>
      <c r="C73" s="24">
        <f>C59*(C66/C65)</f>
        <v>0.25</v>
      </c>
      <c r="D73" s="24">
        <f>D59*(D66/D65)</f>
        <v>200</v>
      </c>
      <c r="E73" s="24">
        <f>C73+D73</f>
        <v>200.25</v>
      </c>
      <c r="F73" s="29" t="s">
        <v>154</v>
      </c>
    </row>
    <row r="74" spans="1:6" x14ac:dyDescent="0.3">
      <c r="A74" s="27" t="s">
        <v>164</v>
      </c>
      <c r="B74" s="19" t="s">
        <v>60</v>
      </c>
      <c r="C74" s="36">
        <f t="shared" ref="C74" si="3">C73*100/C72</f>
        <v>2.5000000000000001E-2</v>
      </c>
      <c r="D74" s="36">
        <f t="shared" ref="D74" si="4">D73*100/D72</f>
        <v>20</v>
      </c>
      <c r="E74" s="36">
        <f t="shared" ref="E74" si="5">E73*100/E72</f>
        <v>10.012499999999999</v>
      </c>
      <c r="F74" s="29" t="s">
        <v>147</v>
      </c>
    </row>
    <row r="75" spans="1:6" x14ac:dyDescent="0.3">
      <c r="A75" s="27" t="s">
        <v>165</v>
      </c>
      <c r="B75" s="19" t="s">
        <v>61</v>
      </c>
      <c r="C75" s="39">
        <f t="shared" ref="C75:D75" si="6">(C74-C61)/C61</f>
        <v>-0.75000000000000011</v>
      </c>
      <c r="D75" s="39">
        <f t="shared" si="6"/>
        <v>3</v>
      </c>
      <c r="E75" s="39">
        <f>(E74-E61)/E61</f>
        <v>2.9264705882352939</v>
      </c>
      <c r="F75" s="29" t="s">
        <v>159</v>
      </c>
    </row>
    <row r="76" spans="1:6" x14ac:dyDescent="0.3">
      <c r="E76" s="39"/>
    </row>
    <row r="77" spans="1:6" ht="18" x14ac:dyDescent="0.3">
      <c r="A77" s="40" t="s">
        <v>167</v>
      </c>
      <c r="E77" s="39"/>
    </row>
    <row r="78" spans="1:6" x14ac:dyDescent="0.3">
      <c r="E78" s="25"/>
    </row>
    <row r="79" spans="1:6" x14ac:dyDescent="0.3">
      <c r="B79" s="19" t="s">
        <v>25</v>
      </c>
      <c r="E79" s="25" t="s">
        <v>25</v>
      </c>
    </row>
    <row r="80" spans="1:6" s="31" customFormat="1" x14ac:dyDescent="0.3">
      <c r="A80" s="30"/>
      <c r="B80" s="31" t="s">
        <v>25</v>
      </c>
      <c r="C80" s="32" t="s">
        <v>25</v>
      </c>
      <c r="D80" s="32" t="s">
        <v>25</v>
      </c>
      <c r="E80" s="32"/>
      <c r="F80" s="33"/>
    </row>
    <row r="82" spans="1:3" x14ac:dyDescent="0.3">
      <c r="A82" s="26" t="s">
        <v>106</v>
      </c>
      <c r="C82" s="35" t="s">
        <v>136</v>
      </c>
    </row>
    <row r="83" spans="1:3" x14ac:dyDescent="0.3">
      <c r="A83" s="27" t="s">
        <v>111</v>
      </c>
      <c r="C83" s="37" t="s">
        <v>137</v>
      </c>
    </row>
    <row r="84" spans="1:3" x14ac:dyDescent="0.3">
      <c r="A84" s="27" t="s">
        <v>107</v>
      </c>
      <c r="C84" s="37" t="s">
        <v>120</v>
      </c>
    </row>
    <row r="85" spans="1:3" x14ac:dyDescent="0.3">
      <c r="A85" s="27" t="s">
        <v>108</v>
      </c>
      <c r="C85" s="37" t="s">
        <v>138</v>
      </c>
    </row>
    <row r="86" spans="1:3" x14ac:dyDescent="0.3">
      <c r="A86" s="27" t="s">
        <v>109</v>
      </c>
      <c r="C86" s="37" t="s">
        <v>139</v>
      </c>
    </row>
    <row r="87" spans="1:3" x14ac:dyDescent="0.3">
      <c r="A87" s="27" t="s">
        <v>110</v>
      </c>
      <c r="C87" s="37" t="s">
        <v>129</v>
      </c>
    </row>
    <row r="88" spans="1:3" x14ac:dyDescent="0.3">
      <c r="A88" s="27" t="s">
        <v>112</v>
      </c>
      <c r="C88" s="37" t="s">
        <v>130</v>
      </c>
    </row>
    <row r="89" spans="1:3" x14ac:dyDescent="0.3">
      <c r="A89" s="27" t="s">
        <v>113</v>
      </c>
      <c r="C89" s="37" t="s">
        <v>131</v>
      </c>
    </row>
    <row r="90" spans="1:3" x14ac:dyDescent="0.3">
      <c r="A90" s="27" t="s">
        <v>114</v>
      </c>
      <c r="C90" s="37" t="s">
        <v>132</v>
      </c>
    </row>
    <row r="91" spans="1:3" x14ac:dyDescent="0.3">
      <c r="A91" s="27" t="s">
        <v>115</v>
      </c>
      <c r="C91" s="37" t="s">
        <v>133</v>
      </c>
    </row>
    <row r="92" spans="1:3" x14ac:dyDescent="0.3">
      <c r="A92" s="27" t="s">
        <v>116</v>
      </c>
      <c r="C92" s="37" t="s">
        <v>134</v>
      </c>
    </row>
    <row r="93" spans="1:3" x14ac:dyDescent="0.3">
      <c r="A93" s="27" t="s">
        <v>117</v>
      </c>
      <c r="C93" s="37" t="s">
        <v>135</v>
      </c>
    </row>
    <row r="94" spans="1:3" x14ac:dyDescent="0.3">
      <c r="A94" s="27" t="s">
        <v>118</v>
      </c>
      <c r="C94" s="37" t="s">
        <v>140</v>
      </c>
    </row>
    <row r="95" spans="1:3" x14ac:dyDescent="0.3">
      <c r="A95" s="27" t="s">
        <v>119</v>
      </c>
      <c r="C95" s="37" t="s">
        <v>141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3 Zellen</vt:lpstr>
      <vt:lpstr>HSMR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Romanens Michel</dc:creator>
  <cp:lastModifiedBy>romanens</cp:lastModifiedBy>
  <cp:revision>0</cp:revision>
  <cp:lastPrinted>2013-11-03T12:53:59Z</cp:lastPrinted>
  <dcterms:created xsi:type="dcterms:W3CDTF">2013-11-03T12:53:52Z</dcterms:created>
  <dcterms:modified xsi:type="dcterms:W3CDTF">2016-01-16T16:22:30Z</dcterms:modified>
</cp:coreProperties>
</file>